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1"/>
  </bookViews>
  <sheets>
    <sheet name="Rekapitulace " sheetId="1" r:id="rId1"/>
    <sheet name="rozpočet" sheetId="2" r:id="rId2"/>
  </sheets>
  <externalReferences>
    <externalReference r:id="rId5"/>
  </externalReferences>
  <definedNames>
    <definedName name="BPK1">#REF!</definedName>
    <definedName name="BPK2">#REF!</definedName>
    <definedName name="BPK3">#REF!</definedName>
    <definedName name="cisloobjektu">#REF!</definedName>
    <definedName name="cislostavby">#REF!</definedName>
    <definedName name="dadresa">#REF!</definedName>
    <definedName name="Datum">#REF!</definedName>
    <definedName name="DIČ">#REF!</definedName>
    <definedName name="Dil">#REF!</definedName>
    <definedName name="dmisto">#REF!</definedName>
    <definedName name="Dodavka">#REF!</definedName>
    <definedName name="Dodavka0">#REF!</definedName>
    <definedName name="dpsc">#REF!</definedName>
    <definedName name="HSV">#REF!</definedName>
    <definedName name="HSV0">#REF!</definedName>
    <definedName name="HZS">#REF!</definedName>
    <definedName name="HZS0">#REF!</definedName>
    <definedName name="IČO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1">'rozpočet'!$A$1:$G$69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<sst xmlns="http://schemas.openxmlformats.org/spreadsheetml/2006/main" count="184" uniqueCount="87">
  <si>
    <t>P.Č.</t>
  </si>
  <si>
    <t>Kód položky</t>
  </si>
  <si>
    <t>Zkrácený popis</t>
  </si>
  <si>
    <t>MJ</t>
  </si>
  <si>
    <t>Množství celkem</t>
  </si>
  <si>
    <t>Cena celkem</t>
  </si>
  <si>
    <t>1</t>
  </si>
  <si>
    <t>2</t>
  </si>
  <si>
    <t>3</t>
  </si>
  <si>
    <t>4</t>
  </si>
  <si>
    <t>5</t>
  </si>
  <si>
    <t>6</t>
  </si>
  <si>
    <t>7</t>
  </si>
  <si>
    <t>m2</t>
  </si>
  <si>
    <t>t</t>
  </si>
  <si>
    <t>Cena jednot.</t>
  </si>
  <si>
    <t>SO 01</t>
  </si>
  <si>
    <t xml:space="preserve">Odstranění nánosu na krajnicích tl. do 20 cm </t>
  </si>
  <si>
    <t xml:space="preserve">938909612R00  </t>
  </si>
  <si>
    <t>Očištění povrchu krytu metením</t>
  </si>
  <si>
    <t xml:space="preserve">938908411R00 </t>
  </si>
  <si>
    <t xml:space="preserve">Postřik živičný spojovací z asfaltu 0,5-0,7 kg/m2 </t>
  </si>
  <si>
    <t xml:space="preserve">573211111R00 </t>
  </si>
  <si>
    <t>Vyrovnání povrchu krytů kamen. obaleným asfaltem</t>
  </si>
  <si>
    <t>m</t>
  </si>
  <si>
    <t xml:space="preserve">Přesun hmot pro pozemní komunikace s krytem z kamene, monolitickým betonovým nebo živičným       </t>
  </si>
  <si>
    <t>199000000R00</t>
  </si>
  <si>
    <t xml:space="preserve">Řezání stávajícího živičného krytu tl. 5 - 10 cm       </t>
  </si>
  <si>
    <t xml:space="preserve">919735112R00  </t>
  </si>
  <si>
    <t xml:space="preserve">Úprava zálivky dil.spár hloubky do 4 cm š. do 4 cm      </t>
  </si>
  <si>
    <t xml:space="preserve">599142111R00  </t>
  </si>
  <si>
    <t>SO 01 CELKEM</t>
  </si>
  <si>
    <t xml:space="preserve">Odvoz suti na skládku do 1km   </t>
  </si>
  <si>
    <t xml:space="preserve">Příplatek za odvoz suti na skládku zkd 1km            </t>
  </si>
  <si>
    <t>Poplatek za skladku suti - asfalt. recyklát</t>
  </si>
  <si>
    <t>POLOŽKOVÝ ROZPOČET STAVBY</t>
  </si>
  <si>
    <t>979081111R00</t>
  </si>
  <si>
    <t>979081121R00</t>
  </si>
  <si>
    <t>Poplatek za skladku suti - zemina, kamenivo (krajnice)</t>
  </si>
  <si>
    <t>998225111R00</t>
  </si>
  <si>
    <t xml:space="preserve">      Rekapitulace stavby</t>
  </si>
  <si>
    <t>Název objektu</t>
  </si>
  <si>
    <t>cena bez DPH</t>
  </si>
  <si>
    <t>DPH  21%</t>
  </si>
  <si>
    <t>cena s DPH</t>
  </si>
  <si>
    <t>CELKEM</t>
  </si>
  <si>
    <t>Ozn.</t>
  </si>
  <si>
    <t>SO 03 CELKEM</t>
  </si>
  <si>
    <t>Vedlejší a ostatní náklady</t>
  </si>
  <si>
    <t>R001</t>
  </si>
  <si>
    <t>kpl</t>
  </si>
  <si>
    <t>R002</t>
  </si>
  <si>
    <t>Geodetické zaměření stavby</t>
  </si>
  <si>
    <t>572713112R00</t>
  </si>
  <si>
    <t>R003</t>
  </si>
  <si>
    <t>Zařízení staveniště</t>
  </si>
  <si>
    <t xml:space="preserve">Fréz.živič krytu nad 500 m2, bez překážek, tl.6 cm       </t>
  </si>
  <si>
    <t xml:space="preserve">113151215R00  </t>
  </si>
  <si>
    <t>Beton asfalt. ACO 11+ obrusný, š. do 3 m, tl. 6 cm</t>
  </si>
  <si>
    <t>577151113R00</t>
  </si>
  <si>
    <t>ROZPOČET</t>
  </si>
  <si>
    <t>SO 02</t>
  </si>
  <si>
    <t xml:space="preserve">     966008221R01     </t>
  </si>
  <si>
    <t xml:space="preserve">Bourání odvodňovacího žlabu š do 200 mm vč. naložení, odvozu a likvidace  </t>
  </si>
  <si>
    <t>597101113RT1</t>
  </si>
  <si>
    <t xml:space="preserve">Osazení odvodňovacího polymerbetonového žlabu s krycím roštem šířky do 200 mm </t>
  </si>
  <si>
    <t>59227R</t>
  </si>
  <si>
    <t>Odvodňovací žlab z polymerbetonu, DN 100, D400, bez vnitřního spádu s demontovatelnou mříží z plastového kompozitu D400, délka 1 m</t>
  </si>
  <si>
    <t>R004</t>
  </si>
  <si>
    <t>Doprava a nájezd mechanizace</t>
  </si>
  <si>
    <t>VON</t>
  </si>
  <si>
    <t>5c</t>
  </si>
  <si>
    <t>Oprava místních komunikací v obci Hrčava</t>
  </si>
  <si>
    <t xml:space="preserve">Odstranění nánosu na krajnicích a na komunikaci tl. do 20 cm </t>
  </si>
  <si>
    <t>11c</t>
  </si>
  <si>
    <t>8c/1</t>
  </si>
  <si>
    <t xml:space="preserve">Odstranění nánosu na krajnicích, středový pás tl. do 20 cm </t>
  </si>
  <si>
    <t>SO 02 CELKEM</t>
  </si>
  <si>
    <t>CELKEM bez DPH</t>
  </si>
  <si>
    <t>DPH</t>
  </si>
  <si>
    <t>CELKEM s DPH</t>
  </si>
  <si>
    <t>SO 03</t>
  </si>
  <si>
    <t xml:space="preserve">Provizorní dopravní značení </t>
  </si>
  <si>
    <t>R005</t>
  </si>
  <si>
    <t>Dokumentace skut.prov. Stavby</t>
  </si>
  <si>
    <t>R006</t>
  </si>
  <si>
    <t>Vytyčení inženýrských sítí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</si>
</sst>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\ &quot;Kč&quot;"/>
    <numFmt numFmtId="168" formatCode="0.000"/>
    <numFmt numFmtId="169" formatCode="[$-405]d\.\ mmmm\ yyyy"/>
    <numFmt numFmtId="170" formatCode="000\ 00"/>
    <numFmt numFmtId="171" formatCode="#,##0.00\ _K_č"/>
    <numFmt numFmtId="172" formatCode="0.00000"/>
    <numFmt numFmtId="173" formatCode="#,##0.0000;\-#,##0.0000"/>
    <numFmt numFmtId="174" formatCode="#,##0.0;\-#,##0.0"/>
    <numFmt numFmtId="175" formatCode="0.0000000"/>
    <numFmt numFmtId="176" formatCode="0.00000000"/>
    <numFmt numFmtId="177" formatCode="0.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  <numFmt numFmtId="182" formatCode="#,##0\ &quot;Kč&quot;"/>
    <numFmt numFmtId="183" formatCode="#,##0.00_ ;\-#,##0.00\ "/>
  </numFmts>
  <fonts count="73">
    <font>
      <sz val="10"/>
      <name val="Arial"/>
      <family val="0"/>
    </font>
    <font>
      <sz val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sz val="8"/>
      <color indexed="10"/>
      <name val="Arial Narrow"/>
      <family val="2"/>
    </font>
    <font>
      <b/>
      <sz val="14"/>
      <name val="Arial Narrow"/>
      <family val="2"/>
    </font>
    <font>
      <sz val="10"/>
      <name val="Arial CE"/>
      <family val="0"/>
    </font>
    <font>
      <b/>
      <sz val="10"/>
      <name val="Arial Narrow"/>
      <family val="2"/>
    </font>
    <font>
      <b/>
      <sz val="14"/>
      <color indexed="8"/>
      <name val="Arial Black"/>
      <family val="2"/>
    </font>
    <font>
      <sz val="11"/>
      <name val="Arial Narrow"/>
      <family val="2"/>
    </font>
    <font>
      <sz val="9"/>
      <name val="Times New Roman CE"/>
      <family val="1"/>
    </font>
    <font>
      <b/>
      <sz val="20"/>
      <color indexed="8"/>
      <name val="Arial Black"/>
      <family val="2"/>
    </font>
    <font>
      <b/>
      <sz val="16"/>
      <name val="Arial Narrow"/>
      <family val="2"/>
    </font>
    <font>
      <b/>
      <u val="single"/>
      <sz val="11"/>
      <color indexed="12"/>
      <name val="Arial Narrow"/>
      <family val="2"/>
    </font>
    <font>
      <b/>
      <sz val="10"/>
      <color indexed="16"/>
      <name val="Arial Narrow"/>
      <family val="2"/>
    </font>
    <font>
      <sz val="12"/>
      <name val="Arial Narrow"/>
      <family val="2"/>
    </font>
    <font>
      <b/>
      <sz val="12"/>
      <color indexed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Calibri"/>
      <family val="2"/>
    </font>
    <font>
      <sz val="7"/>
      <color indexed="10"/>
      <name val="Arial"/>
      <family val="2"/>
    </font>
    <font>
      <sz val="7"/>
      <color indexed="10"/>
      <name val="Arial Narrow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rgb="FFFF0000"/>
      <name val="Arial"/>
      <family val="2"/>
    </font>
    <font>
      <sz val="7"/>
      <color rgb="FFFF0000"/>
      <name val="Arial Narrow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Narrow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39" fontId="3" fillId="0" borderId="0" xfId="0" applyNumberFormat="1" applyFont="1" applyAlignment="1">
      <alignment horizontal="right"/>
    </xf>
    <xf numFmtId="171" fontId="2" fillId="0" borderId="0" xfId="0" applyNumberFormat="1" applyFont="1" applyAlignment="1">
      <alignment/>
    </xf>
    <xf numFmtId="171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39" fontId="2" fillId="0" borderId="0" xfId="0" applyNumberFormat="1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39" fontId="40" fillId="33" borderId="10" xfId="0" applyNumberFormat="1" applyFont="1" applyFill="1" applyBorder="1" applyAlignment="1">
      <alignment horizontal="center" vertical="center" wrapText="1"/>
    </xf>
    <xf numFmtId="171" fontId="40" fillId="33" borderId="10" xfId="0" applyNumberFormat="1" applyFont="1" applyFill="1" applyBorder="1" applyAlignment="1">
      <alignment horizontal="center" vertical="center" wrapText="1"/>
    </xf>
    <xf numFmtId="37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Fill="1" applyBorder="1" applyAlignment="1">
      <alignment horizontal="center" vertical="center" wrapText="1"/>
    </xf>
    <xf numFmtId="37" fontId="6" fillId="0" borderId="11" xfId="0" applyNumberFormat="1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left"/>
      <protection/>
    </xf>
    <xf numFmtId="0" fontId="6" fillId="0" borderId="11" xfId="0" applyFont="1" applyBorder="1" applyAlignment="1">
      <alignment horizontal="center" wrapText="1"/>
    </xf>
    <xf numFmtId="39" fontId="6" fillId="0" borderId="11" xfId="0" applyNumberFormat="1" applyFont="1" applyBorder="1" applyAlignment="1">
      <alignment horizontal="right"/>
    </xf>
    <xf numFmtId="171" fontId="6" fillId="0" borderId="11" xfId="0" applyNumberFormat="1" applyFont="1" applyBorder="1" applyAlignment="1">
      <alignment horizontal="right"/>
    </xf>
    <xf numFmtId="0" fontId="68" fillId="0" borderId="0" xfId="0" applyFont="1" applyAlignment="1">
      <alignment horizontal="center" vertical="center"/>
    </xf>
    <xf numFmtId="39" fontId="6" fillId="0" borderId="11" xfId="0" applyNumberFormat="1" applyFont="1" applyBorder="1" applyAlignment="1">
      <alignment horizontal="right" vertical="center"/>
    </xf>
    <xf numFmtId="0" fontId="69" fillId="0" borderId="0" xfId="0" applyFont="1" applyAlignment="1">
      <alignment horizontal="center"/>
    </xf>
    <xf numFmtId="0" fontId="70" fillId="0" borderId="12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172" fontId="69" fillId="0" borderId="0" xfId="0" applyNumberFormat="1" applyFont="1" applyAlignment="1">
      <alignment horizontal="center" vertical="center"/>
    </xf>
    <xf numFmtId="37" fontId="6" fillId="0" borderId="11" xfId="0" applyNumberFormat="1" applyFont="1" applyBorder="1" applyAlignment="1">
      <alignment horizontal="left" vertical="center"/>
    </xf>
    <xf numFmtId="171" fontId="5" fillId="0" borderId="0" xfId="0" applyNumberFormat="1" applyFont="1" applyAlignment="1">
      <alignment/>
    </xf>
    <xf numFmtId="0" fontId="71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72" fillId="0" borderId="0" xfId="0" applyFont="1" applyAlignment="1">
      <alignment horizontal="center"/>
    </xf>
    <xf numFmtId="17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0" fillId="0" borderId="0" xfId="46">
      <alignment/>
      <protection/>
    </xf>
    <xf numFmtId="0" fontId="4" fillId="0" borderId="0" xfId="46" applyFont="1" applyBorder="1" applyAlignment="1">
      <alignment vertical="center"/>
      <protection/>
    </xf>
    <xf numFmtId="0" fontId="13" fillId="0" borderId="0" xfId="46" applyFont="1">
      <alignment/>
      <protection/>
    </xf>
    <xf numFmtId="0" fontId="14" fillId="0" borderId="0" xfId="46" applyFont="1" applyBorder="1" applyAlignment="1">
      <alignment horizontal="left"/>
      <protection/>
    </xf>
    <xf numFmtId="0" fontId="15" fillId="0" borderId="0" xfId="47" applyFont="1" applyFill="1" applyBorder="1" applyAlignment="1">
      <alignment horizontal="center" vertical="center" wrapText="1"/>
      <protection/>
    </xf>
    <xf numFmtId="0" fontId="15" fillId="0" borderId="13" xfId="47" applyFont="1" applyFill="1" applyBorder="1" applyAlignment="1">
      <alignment horizontal="center" vertical="center" wrapText="1"/>
      <protection/>
    </xf>
    <xf numFmtId="0" fontId="17" fillId="0" borderId="0" xfId="46" applyFont="1">
      <alignment/>
      <protection/>
    </xf>
    <xf numFmtId="0" fontId="18" fillId="0" borderId="0" xfId="46" applyFont="1" applyAlignment="1">
      <alignment vertical="center"/>
      <protection/>
    </xf>
    <xf numFmtId="0" fontId="11" fillId="0" borderId="0" xfId="46" applyFont="1" applyAlignment="1">
      <alignment vertical="center"/>
      <protection/>
    </xf>
    <xf numFmtId="0" fontId="6" fillId="0" borderId="0" xfId="46" applyFont="1">
      <alignment/>
      <protection/>
    </xf>
    <xf numFmtId="0" fontId="6" fillId="0" borderId="0" xfId="46" applyFont="1">
      <alignment/>
      <protection/>
    </xf>
    <xf numFmtId="182" fontId="2" fillId="34" borderId="14" xfId="46" applyNumberFormat="1" applyFont="1" applyFill="1" applyBorder="1" applyAlignment="1">
      <alignment horizontal="left" vertical="center"/>
      <protection/>
    </xf>
    <xf numFmtId="182" fontId="2" fillId="34" borderId="15" xfId="46" applyNumberFormat="1" applyFont="1" applyFill="1" applyBorder="1" applyAlignment="1">
      <alignment horizontal="left" vertical="center"/>
      <protection/>
    </xf>
    <xf numFmtId="182" fontId="2" fillId="34" borderId="15" xfId="46" applyNumberFormat="1" applyFont="1" applyFill="1" applyBorder="1" applyAlignment="1">
      <alignment horizontal="right" vertical="center"/>
      <protection/>
    </xf>
    <xf numFmtId="182" fontId="2" fillId="34" borderId="16" xfId="46" applyNumberFormat="1" applyFont="1" applyFill="1" applyBorder="1" applyAlignment="1">
      <alignment horizontal="right" vertical="center"/>
      <protection/>
    </xf>
    <xf numFmtId="0" fontId="11" fillId="0" borderId="0" xfId="46" applyFont="1" applyAlignment="1">
      <alignment vertical="center"/>
      <protection/>
    </xf>
    <xf numFmtId="182" fontId="6" fillId="0" borderId="0" xfId="46" applyNumberFormat="1" applyFont="1" applyAlignment="1">
      <alignment horizontal="right" vertical="center"/>
      <protection/>
    </xf>
    <xf numFmtId="0" fontId="6" fillId="0" borderId="0" xfId="46" applyFont="1" applyAlignment="1">
      <alignment vertical="center"/>
      <protection/>
    </xf>
    <xf numFmtId="0" fontId="7" fillId="0" borderId="14" xfId="46" applyFont="1" applyBorder="1" applyAlignment="1">
      <alignment horizontal="center" vertical="center"/>
      <protection/>
    </xf>
    <xf numFmtId="167" fontId="4" fillId="0" borderId="15" xfId="46" applyNumberFormat="1" applyFont="1" applyBorder="1" applyAlignment="1">
      <alignment horizontal="right" vertical="center"/>
      <protection/>
    </xf>
    <xf numFmtId="167" fontId="19" fillId="0" borderId="15" xfId="46" applyNumberFormat="1" applyFont="1" applyBorder="1" applyAlignment="1">
      <alignment horizontal="right" vertical="center"/>
      <protection/>
    </xf>
    <xf numFmtId="167" fontId="4" fillId="0" borderId="16" xfId="46" applyNumberFormat="1" applyFont="1" applyBorder="1" applyAlignment="1">
      <alignment vertical="center"/>
      <protection/>
    </xf>
    <xf numFmtId="0" fontId="8" fillId="0" borderId="0" xfId="46" applyFont="1" applyAlignment="1">
      <alignment horizontal="right" vertical="center"/>
      <protection/>
    </xf>
    <xf numFmtId="167" fontId="5" fillId="0" borderId="0" xfId="46" applyNumberFormat="1" applyFont="1" applyAlignment="1">
      <alignment vertical="center"/>
      <protection/>
    </xf>
    <xf numFmtId="0" fontId="5" fillId="0" borderId="0" xfId="46" applyFont="1" applyAlignment="1">
      <alignment vertical="center"/>
      <protection/>
    </xf>
    <xf numFmtId="0" fontId="11" fillId="0" borderId="0" xfId="46" applyFont="1" applyBorder="1" applyAlignment="1">
      <alignment horizontal="left" vertical="center"/>
      <protection/>
    </xf>
    <xf numFmtId="0" fontId="4" fillId="0" borderId="0" xfId="46" applyFont="1" applyBorder="1" applyAlignment="1">
      <alignment horizontal="left" vertical="center"/>
      <protection/>
    </xf>
    <xf numFmtId="167" fontId="4" fillId="0" borderId="0" xfId="46" applyNumberFormat="1" applyFont="1" applyBorder="1" applyAlignment="1">
      <alignment horizontal="right" vertical="center"/>
      <protection/>
    </xf>
    <xf numFmtId="167" fontId="19" fillId="0" borderId="0" xfId="46" applyNumberFormat="1" applyFont="1" applyBorder="1" applyAlignment="1">
      <alignment horizontal="right" vertical="center"/>
      <protection/>
    </xf>
    <xf numFmtId="167" fontId="4" fillId="0" borderId="0" xfId="46" applyNumberFormat="1" applyFont="1" applyBorder="1" applyAlignment="1">
      <alignment vertical="center"/>
      <protection/>
    </xf>
    <xf numFmtId="0" fontId="19" fillId="34" borderId="17" xfId="46" applyFont="1" applyFill="1" applyBorder="1" applyAlignment="1">
      <alignment vertical="center"/>
      <protection/>
    </xf>
    <xf numFmtId="0" fontId="4" fillId="34" borderId="18" xfId="46" applyFont="1" applyFill="1" applyBorder="1" applyAlignment="1">
      <alignment vertical="center"/>
      <protection/>
    </xf>
    <xf numFmtId="0" fontId="19" fillId="34" borderId="18" xfId="46" applyFont="1" applyFill="1" applyBorder="1" applyAlignment="1">
      <alignment vertical="center"/>
      <protection/>
    </xf>
    <xf numFmtId="167" fontId="4" fillId="34" borderId="18" xfId="46" applyNumberFormat="1" applyFont="1" applyFill="1" applyBorder="1" applyAlignment="1">
      <alignment vertical="center"/>
      <protection/>
    </xf>
    <xf numFmtId="167" fontId="4" fillId="34" borderId="19" xfId="46" applyNumberFormat="1" applyFont="1" applyFill="1" applyBorder="1" applyAlignment="1">
      <alignment vertical="center"/>
      <protection/>
    </xf>
    <xf numFmtId="4" fontId="8" fillId="0" borderId="0" xfId="46" applyNumberFormat="1" applyFont="1" applyAlignment="1">
      <alignment vertical="center"/>
      <protection/>
    </xf>
    <xf numFmtId="4" fontId="13" fillId="0" borderId="0" xfId="46" applyNumberFormat="1" applyFont="1" applyAlignment="1">
      <alignment vertical="center"/>
      <protection/>
    </xf>
    <xf numFmtId="0" fontId="13" fillId="0" borderId="0" xfId="46" applyFont="1" applyAlignment="1">
      <alignment vertical="center"/>
      <protection/>
    </xf>
    <xf numFmtId="0" fontId="2" fillId="0" borderId="0" xfId="46" applyFont="1" applyAlignment="1">
      <alignment horizontal="center" vertical="top"/>
      <protection/>
    </xf>
    <xf numFmtId="167" fontId="10" fillId="0" borderId="0" xfId="46" applyNumberFormat="1">
      <alignment/>
      <protection/>
    </xf>
    <xf numFmtId="0" fontId="10" fillId="0" borderId="0" xfId="46" applyFont="1" applyAlignment="1">
      <alignment horizontal="center"/>
      <protection/>
    </xf>
    <xf numFmtId="0" fontId="10" fillId="0" borderId="0" xfId="46" applyAlignment="1">
      <alignment horizontal="center"/>
      <protection/>
    </xf>
    <xf numFmtId="0" fontId="0" fillId="0" borderId="0" xfId="46" applyFont="1" applyAlignment="1">
      <alignment horizontal="center"/>
      <protection/>
    </xf>
    <xf numFmtId="0" fontId="10" fillId="0" borderId="0" xfId="46" applyFont="1" applyAlignment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center" wrapText="1"/>
    </xf>
    <xf numFmtId="39" fontId="6" fillId="0" borderId="0" xfId="0" applyNumberFormat="1" applyFont="1" applyBorder="1" applyAlignment="1">
      <alignment horizontal="right"/>
    </xf>
    <xf numFmtId="171" fontId="6" fillId="0" borderId="0" xfId="0" applyNumberFormat="1" applyFont="1" applyBorder="1" applyAlignment="1">
      <alignment horizontal="right"/>
    </xf>
    <xf numFmtId="0" fontId="4" fillId="0" borderId="15" xfId="46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/>
      <protection/>
    </xf>
    <xf numFmtId="0" fontId="10" fillId="0" borderId="0" xfId="46" applyFont="1" applyAlignment="1">
      <alignment horizontal="center"/>
      <protection/>
    </xf>
    <xf numFmtId="0" fontId="10" fillId="0" borderId="0" xfId="46" applyAlignment="1">
      <alignment horizontal="center"/>
      <protection/>
    </xf>
    <xf numFmtId="0" fontId="20" fillId="35" borderId="17" xfId="47" applyFont="1" applyFill="1" applyBorder="1" applyAlignment="1">
      <alignment horizontal="center" vertical="center" wrapText="1"/>
      <protection/>
    </xf>
    <xf numFmtId="0" fontId="12" fillId="35" borderId="18" xfId="47" applyFont="1" applyFill="1" applyBorder="1" applyAlignment="1">
      <alignment horizontal="center" vertical="center" wrapText="1"/>
      <protection/>
    </xf>
    <xf numFmtId="0" fontId="12" fillId="35" borderId="19" xfId="47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Celková rekapitulace" xfId="46"/>
    <cellStyle name="normální_Fakturace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ov&#233;%20nab&#237;dky%20-%20ostatn&#237;%202018-19\REKAPITULACE%20-%20vz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ostav@geostav.cz" TargetMode="External" /><Relationship Id="rId2" Type="http://schemas.openxmlformats.org/officeDocument/2006/relationships/hyperlink" Target="mailto:drahotuse@presbeton.cz" TargetMode="External" /><Relationship Id="rId3" Type="http://schemas.openxmlformats.org/officeDocument/2006/relationships/hyperlink" Target="mailto:geostav@geostav.cz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12.75"/>
  <cols>
    <col min="1" max="1" width="7.421875" style="39" customWidth="1"/>
    <col min="2" max="2" width="11.7109375" style="39" customWidth="1"/>
    <col min="3" max="3" width="5.00390625" style="39" customWidth="1"/>
    <col min="4" max="4" width="15.7109375" style="39" customWidth="1"/>
    <col min="5" max="5" width="7.57421875" style="39" customWidth="1"/>
    <col min="6" max="6" width="17.421875" style="39" customWidth="1"/>
    <col min="7" max="7" width="17.28125" style="39" customWidth="1"/>
    <col min="8" max="8" width="17.8515625" style="39" customWidth="1"/>
    <col min="9" max="9" width="21.00390625" style="39" customWidth="1"/>
    <col min="10" max="10" width="14.140625" style="39" bestFit="1" customWidth="1"/>
    <col min="11" max="11" width="14.00390625" style="39" customWidth="1"/>
    <col min="12" max="16384" width="9.140625" style="39" customWidth="1"/>
  </cols>
  <sheetData>
    <row r="1" spans="1:8" ht="24" customHeight="1">
      <c r="A1" s="91" t="s">
        <v>60</v>
      </c>
      <c r="B1" s="91"/>
      <c r="C1" s="91"/>
      <c r="D1" s="91"/>
      <c r="E1" s="91"/>
      <c r="F1" s="91"/>
      <c r="G1" s="91"/>
      <c r="H1" s="91"/>
    </row>
    <row r="2" ht="18.75" customHeight="1" thickBot="1"/>
    <row r="3" spans="1:12" s="41" customFormat="1" ht="56.25" customHeight="1" thickBot="1">
      <c r="A3" s="94" t="s">
        <v>72</v>
      </c>
      <c r="B3" s="95"/>
      <c r="C3" s="95"/>
      <c r="D3" s="95"/>
      <c r="E3" s="95"/>
      <c r="F3" s="95"/>
      <c r="G3" s="95"/>
      <c r="H3" s="96"/>
      <c r="L3" s="42"/>
    </row>
    <row r="4" spans="1:12" s="41" customFormat="1" ht="22.5" customHeight="1">
      <c r="A4" s="43"/>
      <c r="B4" s="43"/>
      <c r="C4" s="44"/>
      <c r="D4" s="44"/>
      <c r="E4" s="44"/>
      <c r="F4" s="44"/>
      <c r="G4" s="43"/>
      <c r="H4" s="43"/>
      <c r="L4" s="42"/>
    </row>
    <row r="5" spans="1:8" s="41" customFormat="1" ht="28.5" customHeight="1">
      <c r="A5" s="91" t="s">
        <v>40</v>
      </c>
      <c r="B5" s="91"/>
      <c r="C5" s="91"/>
      <c r="D5" s="91"/>
      <c r="E5" s="91"/>
      <c r="F5" s="91"/>
      <c r="G5" s="91"/>
      <c r="H5" s="91"/>
    </row>
    <row r="6" spans="1:8" s="49" customFormat="1" ht="19.5" customHeight="1">
      <c r="A6" s="45"/>
      <c r="B6" s="46"/>
      <c r="C6" s="47"/>
      <c r="D6" s="47"/>
      <c r="E6" s="47"/>
      <c r="F6" s="48"/>
      <c r="G6" s="48"/>
      <c r="H6" s="48"/>
    </row>
    <row r="7" spans="1:8" s="49" customFormat="1" ht="23.25" customHeight="1">
      <c r="A7" s="50" t="s">
        <v>46</v>
      </c>
      <c r="B7" s="51" t="s">
        <v>41</v>
      </c>
      <c r="C7" s="52"/>
      <c r="D7" s="52"/>
      <c r="E7" s="52"/>
      <c r="F7" s="52" t="s">
        <v>42</v>
      </c>
      <c r="G7" s="52" t="s">
        <v>43</v>
      </c>
      <c r="H7" s="53" t="s">
        <v>44</v>
      </c>
    </row>
    <row r="8" spans="1:8" s="56" customFormat="1" ht="24" customHeight="1">
      <c r="A8" s="54"/>
      <c r="B8" s="46"/>
      <c r="C8" s="47"/>
      <c r="D8" s="47"/>
      <c r="E8" s="47"/>
      <c r="F8" s="55"/>
      <c r="G8" s="55"/>
      <c r="H8" s="55"/>
    </row>
    <row r="9" spans="1:10" s="63" customFormat="1" ht="36" customHeight="1">
      <c r="A9" s="57" t="str">
        <f>rozpočet!B8</f>
        <v>SO 01</v>
      </c>
      <c r="B9" s="90" t="str">
        <f>rozpočet!C8</f>
        <v>5c</v>
      </c>
      <c r="C9" s="90"/>
      <c r="D9" s="90"/>
      <c r="E9" s="90"/>
      <c r="F9" s="58">
        <f>rozpočet!G26</f>
        <v>0</v>
      </c>
      <c r="G9" s="59">
        <f>F9*21%</f>
        <v>0</v>
      </c>
      <c r="H9" s="60">
        <f>F9+G9</f>
        <v>0</v>
      </c>
      <c r="I9" s="61"/>
      <c r="J9" s="62"/>
    </row>
    <row r="10" spans="1:10" s="63" customFormat="1" ht="36" customHeight="1">
      <c r="A10" s="57" t="str">
        <f>rozpočet!B27</f>
        <v>SO 02</v>
      </c>
      <c r="B10" s="90" t="str">
        <f>rozpočet!C27</f>
        <v>11c</v>
      </c>
      <c r="C10" s="90"/>
      <c r="D10" s="90"/>
      <c r="E10" s="90"/>
      <c r="F10" s="58">
        <f>rozpočet!G42</f>
        <v>0</v>
      </c>
      <c r="G10" s="59">
        <f>F10*21%</f>
        <v>0</v>
      </c>
      <c r="H10" s="60">
        <f>F10+G10</f>
        <v>0</v>
      </c>
      <c r="I10" s="61"/>
      <c r="J10" s="62"/>
    </row>
    <row r="11" spans="1:10" s="63" customFormat="1" ht="36" customHeight="1">
      <c r="A11" s="57" t="str">
        <f>rozpočet!B44</f>
        <v>SO 03</v>
      </c>
      <c r="B11" s="90" t="str">
        <f>rozpočet!C44</f>
        <v>8c/1</v>
      </c>
      <c r="C11" s="90"/>
      <c r="D11" s="90"/>
      <c r="E11" s="90"/>
      <c r="F11" s="58">
        <f>rozpočet!G59</f>
        <v>0</v>
      </c>
      <c r="G11" s="59">
        <f>F11*21%</f>
        <v>0</v>
      </c>
      <c r="H11" s="60">
        <f>F11+G11</f>
        <v>0</v>
      </c>
      <c r="I11" s="61"/>
      <c r="J11" s="62"/>
    </row>
    <row r="12" spans="1:10" s="63" customFormat="1" ht="36" customHeight="1">
      <c r="A12" s="57" t="s">
        <v>70</v>
      </c>
      <c r="B12" s="90" t="str">
        <f>rozpočet!C61</f>
        <v>Vedlejší a ostatní náklady</v>
      </c>
      <c r="C12" s="90"/>
      <c r="D12" s="90"/>
      <c r="E12" s="90"/>
      <c r="F12" s="58">
        <f>rozpočet!G69</f>
        <v>0</v>
      </c>
      <c r="G12" s="59">
        <f>F12*21%</f>
        <v>0</v>
      </c>
      <c r="H12" s="60">
        <f>F12+G12</f>
        <v>0</v>
      </c>
      <c r="I12" s="61"/>
      <c r="J12" s="62"/>
    </row>
    <row r="13" spans="1:10" s="63" customFormat="1" ht="24" customHeight="1" thickBot="1">
      <c r="A13" s="64"/>
      <c r="B13" s="65"/>
      <c r="C13" s="65"/>
      <c r="D13" s="40"/>
      <c r="E13" s="40"/>
      <c r="F13" s="66"/>
      <c r="G13" s="67"/>
      <c r="H13" s="68"/>
      <c r="I13" s="61"/>
      <c r="J13" s="62"/>
    </row>
    <row r="14" spans="1:11" s="76" customFormat="1" ht="24" customHeight="1" thickBot="1">
      <c r="A14" s="69"/>
      <c r="B14" s="70" t="s">
        <v>45</v>
      </c>
      <c r="C14" s="71"/>
      <c r="D14" s="71"/>
      <c r="E14" s="71"/>
      <c r="F14" s="72">
        <f>SUM(F9:F13)</f>
        <v>0</v>
      </c>
      <c r="G14" s="72">
        <f>SUM(G9:G13)</f>
        <v>0</v>
      </c>
      <c r="H14" s="73">
        <f>SUM(F14:G14)</f>
        <v>0</v>
      </c>
      <c r="I14" s="74"/>
      <c r="J14" s="75"/>
      <c r="K14" s="75"/>
    </row>
    <row r="15" s="48" customFormat="1" ht="14.25" customHeight="1"/>
    <row r="16" spans="6:9" ht="12.75">
      <c r="F16" s="77"/>
      <c r="I16" s="78"/>
    </row>
    <row r="17" spans="1:8" ht="12.75">
      <c r="A17" s="82"/>
      <c r="B17" s="82"/>
      <c r="C17" s="82"/>
      <c r="D17" s="82"/>
      <c r="E17" s="80"/>
      <c r="F17" s="79"/>
      <c r="G17" s="79"/>
      <c r="H17" s="80"/>
    </row>
    <row r="18" spans="1:8" ht="12.75">
      <c r="A18" s="82"/>
      <c r="B18" s="82"/>
      <c r="C18" s="82"/>
      <c r="D18" s="82"/>
      <c r="E18" s="80"/>
      <c r="F18" s="79"/>
      <c r="G18" s="79"/>
      <c r="H18" s="80"/>
    </row>
    <row r="19" spans="1:8" ht="12.75">
      <c r="A19" s="82"/>
      <c r="B19" s="82"/>
      <c r="C19" s="82"/>
      <c r="D19" s="82"/>
      <c r="E19" s="80"/>
      <c r="F19" s="79"/>
      <c r="G19" s="79"/>
      <c r="H19" s="80"/>
    </row>
    <row r="21" spans="1:8" ht="12.75">
      <c r="A21" s="80"/>
      <c r="B21" s="80"/>
      <c r="C21" s="79"/>
      <c r="D21" s="80"/>
      <c r="E21" s="80"/>
      <c r="F21" s="80"/>
      <c r="G21" s="79"/>
      <c r="H21" s="80"/>
    </row>
    <row r="22" spans="1:8" ht="12.75">
      <c r="A22" s="80"/>
      <c r="B22" s="80"/>
      <c r="C22" s="81"/>
      <c r="D22" s="80"/>
      <c r="E22" s="80"/>
      <c r="F22" s="80"/>
      <c r="G22" s="81"/>
      <c r="H22" s="80"/>
    </row>
    <row r="23" spans="1:8" ht="12.75">
      <c r="A23" s="92"/>
      <c r="B23" s="92"/>
      <c r="C23" s="92"/>
      <c r="D23" s="92"/>
      <c r="E23" s="80"/>
      <c r="F23" s="79"/>
      <c r="G23" s="79"/>
      <c r="H23" s="80"/>
    </row>
    <row r="24" spans="1:8" ht="12.75">
      <c r="A24" s="92"/>
      <c r="B24" s="92"/>
      <c r="C24" s="92"/>
      <c r="D24" s="92"/>
      <c r="E24" s="80"/>
      <c r="F24" s="92"/>
      <c r="G24" s="93"/>
      <c r="H24" s="93"/>
    </row>
    <row r="25" spans="1:8" ht="12.75">
      <c r="A25" s="92"/>
      <c r="B25" s="93"/>
      <c r="C25" s="93"/>
      <c r="D25" s="93"/>
      <c r="F25" s="92"/>
      <c r="G25" s="93"/>
      <c r="H25" s="93"/>
    </row>
  </sheetData>
  <sheetProtection/>
  <mergeCells count="12">
    <mergeCell ref="A23:D23"/>
    <mergeCell ref="B11:E11"/>
    <mergeCell ref="B10:E10"/>
    <mergeCell ref="B12:E12"/>
    <mergeCell ref="A1:H1"/>
    <mergeCell ref="A24:D24"/>
    <mergeCell ref="F24:H24"/>
    <mergeCell ref="A25:D25"/>
    <mergeCell ref="F25:H25"/>
    <mergeCell ref="A3:H3"/>
    <mergeCell ref="A5:H5"/>
    <mergeCell ref="B9:E9"/>
  </mergeCells>
  <hyperlinks>
    <hyperlink ref="F15" r:id="rId1" display="geostav@geostav.cz"/>
    <hyperlink ref="F6" r:id="rId2" display="drahotuse@presbeton.cz"/>
    <hyperlink ref="D6" r:id="rId3" display="geostav@geostav.cz"/>
  </hyperlinks>
  <printOptions/>
  <pageMargins left="0.6299212598425197" right="0.23622047244094488" top="0.7480314960629921" bottom="0.7480314960629921" header="0.31496062992125984" footer="0.31496062992125984"/>
  <pageSetup fitToHeight="1" fitToWidth="1" horizontalDpi="600" verticalDpi="600" orientation="portrait" paperSize="9" scale="96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="130" zoomScaleNormal="130" zoomScalePageLayoutView="0" workbookViewId="0" topLeftCell="A46">
      <selection activeCell="F9" sqref="F9:F24"/>
    </sheetView>
  </sheetViews>
  <sheetFormatPr defaultColWidth="9.140625" defaultRowHeight="12.75"/>
  <cols>
    <col min="1" max="1" width="4.421875" style="6" customWidth="1"/>
    <col min="2" max="2" width="12.57421875" style="6" customWidth="1"/>
    <col min="3" max="3" width="74.57421875" style="1" customWidth="1"/>
    <col min="4" max="4" width="4.57421875" style="6" customWidth="1"/>
    <col min="5" max="5" width="8.140625" style="8" customWidth="1"/>
    <col min="6" max="6" width="9.140625" style="1" customWidth="1"/>
    <col min="7" max="7" width="14.28125" style="4" customWidth="1"/>
    <col min="8" max="8" width="9.57421875" style="26" customWidth="1"/>
    <col min="9" max="9" width="9.8515625" style="26" customWidth="1"/>
    <col min="10" max="10" width="6.421875" style="16" customWidth="1"/>
    <col min="11" max="11" width="4.7109375" style="16" customWidth="1"/>
    <col min="12" max="12" width="9.140625" style="13" customWidth="1"/>
  </cols>
  <sheetData>
    <row r="1" spans="1:7" ht="13.5" customHeight="1">
      <c r="A1" s="97" t="s">
        <v>35</v>
      </c>
      <c r="B1" s="97"/>
      <c r="C1" s="97"/>
      <c r="D1" s="97"/>
      <c r="E1" s="97"/>
      <c r="F1" s="97"/>
      <c r="G1" s="97"/>
    </row>
    <row r="2" spans="1:7" ht="13.5" customHeight="1">
      <c r="A2" s="97"/>
      <c r="B2" s="97"/>
      <c r="C2" s="97"/>
      <c r="D2" s="97"/>
      <c r="E2" s="97"/>
      <c r="F2" s="97"/>
      <c r="G2" s="97"/>
    </row>
    <row r="3" ht="6.75" customHeight="1"/>
    <row r="4" spans="1:7" ht="18" customHeight="1">
      <c r="A4" s="99" t="str">
        <f>'Rekapitulace '!A3:H3</f>
        <v>Oprava místních komunikací v obci Hrčava</v>
      </c>
      <c r="B4" s="99"/>
      <c r="C4" s="99"/>
      <c r="D4" s="99"/>
      <c r="E4" s="99"/>
      <c r="F4" s="99"/>
      <c r="G4" s="99"/>
    </row>
    <row r="5" ht="9.75" customHeight="1"/>
    <row r="6" spans="1:11" ht="25.5" customHeight="1">
      <c r="A6" s="9" t="s">
        <v>0</v>
      </c>
      <c r="B6" s="9" t="s">
        <v>1</v>
      </c>
      <c r="C6" s="9" t="s">
        <v>2</v>
      </c>
      <c r="D6" s="9" t="s">
        <v>3</v>
      </c>
      <c r="E6" s="10" t="s">
        <v>4</v>
      </c>
      <c r="F6" s="9" t="s">
        <v>15</v>
      </c>
      <c r="G6" s="11" t="s">
        <v>5</v>
      </c>
      <c r="H6" s="27"/>
      <c r="I6" s="28"/>
      <c r="J6" s="17"/>
      <c r="K6" s="17"/>
    </row>
    <row r="7" spans="1:7" ht="12.75">
      <c r="A7" s="9" t="s">
        <v>6</v>
      </c>
      <c r="B7" s="9" t="s">
        <v>7</v>
      </c>
      <c r="C7" s="9" t="s">
        <v>8</v>
      </c>
      <c r="D7" s="9" t="s">
        <v>9</v>
      </c>
      <c r="E7" s="10" t="s">
        <v>10</v>
      </c>
      <c r="F7" s="9" t="s">
        <v>11</v>
      </c>
      <c r="G7" s="11" t="s">
        <v>12</v>
      </c>
    </row>
    <row r="8" spans="1:7" ht="13.5">
      <c r="A8" s="12"/>
      <c r="B8" s="7" t="s">
        <v>16</v>
      </c>
      <c r="C8" s="2" t="s">
        <v>71</v>
      </c>
      <c r="D8" s="7"/>
      <c r="E8" s="3"/>
      <c r="F8" s="3"/>
      <c r="G8" s="5"/>
    </row>
    <row r="9" spans="1:11" s="13" customFormat="1" ht="13.5">
      <c r="A9" s="18">
        <v>1</v>
      </c>
      <c r="B9" s="19" t="s">
        <v>57</v>
      </c>
      <c r="C9" s="20" t="s">
        <v>56</v>
      </c>
      <c r="D9" s="21" t="s">
        <v>13</v>
      </c>
      <c r="E9" s="22">
        <f>465*3</f>
        <v>1395</v>
      </c>
      <c r="F9" s="22">
        <v>0</v>
      </c>
      <c r="G9" s="23">
        <f>(E9*F9)</f>
        <v>0</v>
      </c>
      <c r="H9" s="36"/>
      <c r="I9" s="37"/>
      <c r="J9" s="38"/>
      <c r="K9" s="38"/>
    </row>
    <row r="10" spans="1:11" s="13" customFormat="1" ht="13.5">
      <c r="A10" s="18">
        <v>2</v>
      </c>
      <c r="B10" s="19" t="s">
        <v>53</v>
      </c>
      <c r="C10" s="20" t="s">
        <v>23</v>
      </c>
      <c r="D10" s="21" t="s">
        <v>14</v>
      </c>
      <c r="E10" s="22">
        <v>98</v>
      </c>
      <c r="F10" s="22">
        <v>0</v>
      </c>
      <c r="G10" s="23">
        <f>(E10*F10)</f>
        <v>0</v>
      </c>
      <c r="H10" s="36"/>
      <c r="I10" s="37"/>
      <c r="J10" s="38"/>
      <c r="K10" s="38"/>
    </row>
    <row r="11" spans="1:11" s="14" customFormat="1" ht="13.5">
      <c r="A11" s="18">
        <v>3</v>
      </c>
      <c r="B11" s="19" t="s">
        <v>22</v>
      </c>
      <c r="C11" s="20" t="s">
        <v>21</v>
      </c>
      <c r="D11" s="21" t="s">
        <v>13</v>
      </c>
      <c r="E11" s="25">
        <f>E9</f>
        <v>1395</v>
      </c>
      <c r="F11" s="22">
        <v>0</v>
      </c>
      <c r="G11" s="23">
        <f aca="true" t="shared" si="0" ref="G11:G24">(E11*F11)</f>
        <v>0</v>
      </c>
      <c r="H11" s="36"/>
      <c r="I11" s="37"/>
      <c r="J11" s="38"/>
      <c r="K11" s="38"/>
    </row>
    <row r="12" spans="1:11" s="13" customFormat="1" ht="13.5">
      <c r="A12" s="18">
        <v>4</v>
      </c>
      <c r="B12" s="19" t="s">
        <v>59</v>
      </c>
      <c r="C12" s="20" t="s">
        <v>58</v>
      </c>
      <c r="D12" s="21" t="s">
        <v>13</v>
      </c>
      <c r="E12" s="22">
        <f>E9</f>
        <v>1395</v>
      </c>
      <c r="F12" s="22">
        <v>0</v>
      </c>
      <c r="G12" s="23">
        <f t="shared" si="0"/>
        <v>0</v>
      </c>
      <c r="H12" s="36"/>
      <c r="I12" s="37"/>
      <c r="J12" s="38"/>
      <c r="K12" s="38"/>
    </row>
    <row r="13" spans="1:11" s="14" customFormat="1" ht="13.5">
      <c r="A13" s="18">
        <v>5</v>
      </c>
      <c r="B13" s="19" t="s">
        <v>20</v>
      </c>
      <c r="C13" s="20" t="s">
        <v>19</v>
      </c>
      <c r="D13" s="21" t="s">
        <v>13</v>
      </c>
      <c r="E13" s="25">
        <f>E9</f>
        <v>1395</v>
      </c>
      <c r="F13" s="22">
        <v>0</v>
      </c>
      <c r="G13" s="23">
        <f t="shared" si="0"/>
        <v>0</v>
      </c>
      <c r="H13" s="36"/>
      <c r="I13" s="36"/>
      <c r="J13" s="38"/>
      <c r="K13" s="38"/>
    </row>
    <row r="14" spans="1:11" s="13" customFormat="1" ht="13.5">
      <c r="A14" s="18">
        <v>6</v>
      </c>
      <c r="B14" s="19" t="s">
        <v>18</v>
      </c>
      <c r="C14" s="20" t="s">
        <v>73</v>
      </c>
      <c r="D14" s="21" t="s">
        <v>13</v>
      </c>
      <c r="E14" s="22">
        <f>337+217</f>
        <v>554</v>
      </c>
      <c r="F14" s="22">
        <v>0</v>
      </c>
      <c r="G14" s="23">
        <f t="shared" si="0"/>
        <v>0</v>
      </c>
      <c r="H14" s="36"/>
      <c r="I14" s="37"/>
      <c r="J14" s="38"/>
      <c r="K14" s="38"/>
    </row>
    <row r="15" spans="1:11" s="13" customFormat="1" ht="13.5">
      <c r="A15" s="18">
        <v>7</v>
      </c>
      <c r="B15" s="19" t="s">
        <v>28</v>
      </c>
      <c r="C15" s="20" t="s">
        <v>27</v>
      </c>
      <c r="D15" s="21" t="s">
        <v>24</v>
      </c>
      <c r="E15" s="22">
        <v>16</v>
      </c>
      <c r="F15" s="22">
        <v>0</v>
      </c>
      <c r="G15" s="23">
        <f t="shared" si="0"/>
        <v>0</v>
      </c>
      <c r="H15" s="36"/>
      <c r="I15" s="37"/>
      <c r="J15" s="38"/>
      <c r="K15" s="38"/>
    </row>
    <row r="16" spans="1:11" s="13" customFormat="1" ht="13.5">
      <c r="A16" s="18">
        <v>8</v>
      </c>
      <c r="B16" s="19" t="s">
        <v>30</v>
      </c>
      <c r="C16" s="20" t="s">
        <v>29</v>
      </c>
      <c r="D16" s="21" t="s">
        <v>24</v>
      </c>
      <c r="E16" s="22">
        <v>16</v>
      </c>
      <c r="F16" s="22">
        <v>0</v>
      </c>
      <c r="G16" s="23">
        <f t="shared" si="0"/>
        <v>0</v>
      </c>
      <c r="H16" s="36"/>
      <c r="I16" s="37"/>
      <c r="J16" s="38"/>
      <c r="K16" s="38"/>
    </row>
    <row r="17" spans="1:11" s="13" customFormat="1" ht="13.5">
      <c r="A17" s="18">
        <v>9</v>
      </c>
      <c r="B17" s="19" t="s">
        <v>62</v>
      </c>
      <c r="C17" s="20" t="s">
        <v>63</v>
      </c>
      <c r="D17" s="21" t="s">
        <v>24</v>
      </c>
      <c r="E17" s="22">
        <v>4</v>
      </c>
      <c r="F17" s="22">
        <v>0</v>
      </c>
      <c r="G17" s="23">
        <f t="shared" si="0"/>
        <v>0</v>
      </c>
      <c r="H17" s="36"/>
      <c r="I17" s="37"/>
      <c r="J17" s="38"/>
      <c r="K17" s="38"/>
    </row>
    <row r="18" spans="1:11" s="13" customFormat="1" ht="13.5">
      <c r="A18" s="18">
        <v>10</v>
      </c>
      <c r="B18" s="19" t="s">
        <v>64</v>
      </c>
      <c r="C18" s="20" t="s">
        <v>65</v>
      </c>
      <c r="D18" s="21" t="s">
        <v>24</v>
      </c>
      <c r="E18" s="22">
        <v>4</v>
      </c>
      <c r="F18" s="22">
        <v>0</v>
      </c>
      <c r="G18" s="23">
        <f t="shared" si="0"/>
        <v>0</v>
      </c>
      <c r="H18" s="36"/>
      <c r="I18" s="37"/>
      <c r="J18" s="38"/>
      <c r="K18" s="38"/>
    </row>
    <row r="19" spans="1:11" s="13" customFormat="1" ht="13.5">
      <c r="A19" s="18">
        <v>11</v>
      </c>
      <c r="B19" s="83" t="s">
        <v>66</v>
      </c>
      <c r="C19" s="20" t="s">
        <v>67</v>
      </c>
      <c r="D19" s="21" t="s">
        <v>24</v>
      </c>
      <c r="E19" s="22">
        <v>4</v>
      </c>
      <c r="F19" s="22">
        <v>0</v>
      </c>
      <c r="G19" s="23">
        <f t="shared" si="0"/>
        <v>0</v>
      </c>
      <c r="H19" s="36"/>
      <c r="I19" s="37"/>
      <c r="J19" s="38"/>
      <c r="K19" s="38"/>
    </row>
    <row r="20" spans="1:11" s="13" customFormat="1" ht="13.5">
      <c r="A20" s="18">
        <v>12</v>
      </c>
      <c r="B20" s="19" t="s">
        <v>36</v>
      </c>
      <c r="C20" s="20" t="s">
        <v>32</v>
      </c>
      <c r="D20" s="21" t="s">
        <v>14</v>
      </c>
      <c r="E20" s="22">
        <f>E22+E23</f>
        <v>372.5</v>
      </c>
      <c r="F20" s="22">
        <v>0</v>
      </c>
      <c r="G20" s="23">
        <f t="shared" si="0"/>
        <v>0</v>
      </c>
      <c r="H20" s="36"/>
      <c r="I20" s="37"/>
      <c r="J20" s="38"/>
      <c r="K20" s="38"/>
    </row>
    <row r="21" spans="1:11" s="13" customFormat="1" ht="13.5">
      <c r="A21" s="18">
        <v>13</v>
      </c>
      <c r="B21" s="19" t="s">
        <v>37</v>
      </c>
      <c r="C21" s="30" t="s">
        <v>33</v>
      </c>
      <c r="D21" s="21" t="s">
        <v>14</v>
      </c>
      <c r="E21" s="22">
        <f>E20*19</f>
        <v>7077.5</v>
      </c>
      <c r="F21" s="22">
        <v>0</v>
      </c>
      <c r="G21" s="23">
        <f t="shared" si="0"/>
        <v>0</v>
      </c>
      <c r="H21" s="36"/>
      <c r="I21" s="37"/>
      <c r="J21" s="38"/>
      <c r="K21" s="38"/>
    </row>
    <row r="22" spans="1:11" s="13" customFormat="1" ht="13.5">
      <c r="A22" s="18">
        <v>14</v>
      </c>
      <c r="B22" s="19" t="s">
        <v>26</v>
      </c>
      <c r="C22" s="20" t="s">
        <v>38</v>
      </c>
      <c r="D22" s="21" t="s">
        <v>14</v>
      </c>
      <c r="E22" s="22">
        <f>E14*0.2*1.7</f>
        <v>188.36</v>
      </c>
      <c r="F22" s="22">
        <v>0</v>
      </c>
      <c r="G22" s="23">
        <f t="shared" si="0"/>
        <v>0</v>
      </c>
      <c r="H22" s="36"/>
      <c r="I22" s="37"/>
      <c r="J22" s="38"/>
      <c r="K22" s="38"/>
    </row>
    <row r="23" spans="1:11" s="13" customFormat="1" ht="13.5">
      <c r="A23" s="18">
        <v>15</v>
      </c>
      <c r="B23" s="19" t="s">
        <v>26</v>
      </c>
      <c r="C23" s="20" t="s">
        <v>34</v>
      </c>
      <c r="D23" s="21" t="s">
        <v>14</v>
      </c>
      <c r="E23" s="22">
        <f>E9*0.06*2.2</f>
        <v>184.14000000000001</v>
      </c>
      <c r="F23" s="22">
        <v>0</v>
      </c>
      <c r="G23" s="23">
        <f t="shared" si="0"/>
        <v>0</v>
      </c>
      <c r="H23" s="36"/>
      <c r="I23" s="37"/>
      <c r="J23" s="38"/>
      <c r="K23" s="38"/>
    </row>
    <row r="24" spans="1:11" s="13" customFormat="1" ht="13.5">
      <c r="A24" s="18">
        <v>16</v>
      </c>
      <c r="B24" s="19" t="s">
        <v>39</v>
      </c>
      <c r="C24" s="20" t="s">
        <v>25</v>
      </c>
      <c r="D24" s="21" t="s">
        <v>14</v>
      </c>
      <c r="E24" s="22">
        <f>E12*0.16+E10</f>
        <v>321.20000000000005</v>
      </c>
      <c r="F24" s="22">
        <v>0</v>
      </c>
      <c r="G24" s="23">
        <f t="shared" si="0"/>
        <v>0</v>
      </c>
      <c r="H24" s="36"/>
      <c r="I24" s="37"/>
      <c r="J24" s="38"/>
      <c r="K24" s="38"/>
    </row>
    <row r="26" spans="1:11" s="33" customFormat="1" ht="13.5">
      <c r="A26" s="15"/>
      <c r="B26" s="15"/>
      <c r="C26" s="34"/>
      <c r="D26" s="98" t="s">
        <v>31</v>
      </c>
      <c r="E26" s="98"/>
      <c r="F26" s="98"/>
      <c r="G26" s="31">
        <f>SUM(G9:G24)</f>
        <v>0</v>
      </c>
      <c r="H26" s="35"/>
      <c r="I26" s="35"/>
      <c r="J26" s="32"/>
      <c r="K26" s="32"/>
    </row>
    <row r="27" spans="1:7" ht="13.5">
      <c r="A27" s="12"/>
      <c r="B27" s="7" t="s">
        <v>61</v>
      </c>
      <c r="C27" s="2" t="s">
        <v>74</v>
      </c>
      <c r="D27" s="7"/>
      <c r="E27" s="3"/>
      <c r="F27" s="3"/>
      <c r="G27" s="5"/>
    </row>
    <row r="28" spans="1:11" s="13" customFormat="1" ht="13.5">
      <c r="A28" s="18">
        <v>17</v>
      </c>
      <c r="B28" s="19" t="s">
        <v>57</v>
      </c>
      <c r="C28" s="20" t="s">
        <v>56</v>
      </c>
      <c r="D28" s="21" t="s">
        <v>13</v>
      </c>
      <c r="E28" s="22">
        <v>400</v>
      </c>
      <c r="F28" s="22">
        <v>0</v>
      </c>
      <c r="G28" s="23">
        <f>(E28*F28)</f>
        <v>0</v>
      </c>
      <c r="H28" s="36"/>
      <c r="I28" s="37"/>
      <c r="J28" s="38"/>
      <c r="K28" s="38"/>
    </row>
    <row r="29" spans="1:11" s="13" customFormat="1" ht="13.5">
      <c r="A29" s="18">
        <v>18</v>
      </c>
      <c r="B29" s="19" t="s">
        <v>53</v>
      </c>
      <c r="C29" s="20" t="s">
        <v>23</v>
      </c>
      <c r="D29" s="21" t="s">
        <v>14</v>
      </c>
      <c r="E29" s="22">
        <v>39</v>
      </c>
      <c r="F29" s="22">
        <v>0</v>
      </c>
      <c r="G29" s="23">
        <f>(E29*F29)</f>
        <v>0</v>
      </c>
      <c r="H29" s="36"/>
      <c r="I29" s="37"/>
      <c r="J29" s="38"/>
      <c r="K29" s="38"/>
    </row>
    <row r="30" spans="1:11" s="14" customFormat="1" ht="13.5">
      <c r="A30" s="18">
        <v>19</v>
      </c>
      <c r="B30" s="19" t="s">
        <v>22</v>
      </c>
      <c r="C30" s="20" t="s">
        <v>21</v>
      </c>
      <c r="D30" s="21" t="s">
        <v>13</v>
      </c>
      <c r="E30" s="25">
        <f>E28</f>
        <v>400</v>
      </c>
      <c r="F30" s="22">
        <v>0</v>
      </c>
      <c r="G30" s="23">
        <f aca="true" t="shared" si="1" ref="G30:G40">(E30*F30)</f>
        <v>0</v>
      </c>
      <c r="H30" s="36"/>
      <c r="I30" s="37"/>
      <c r="J30" s="38"/>
      <c r="K30" s="38"/>
    </row>
    <row r="31" spans="1:11" s="13" customFormat="1" ht="13.5">
      <c r="A31" s="18">
        <v>20</v>
      </c>
      <c r="B31" s="19" t="s">
        <v>59</v>
      </c>
      <c r="C31" s="20" t="s">
        <v>58</v>
      </c>
      <c r="D31" s="21" t="s">
        <v>13</v>
      </c>
      <c r="E31" s="22">
        <f>E28</f>
        <v>400</v>
      </c>
      <c r="F31" s="22">
        <v>0</v>
      </c>
      <c r="G31" s="23">
        <f t="shared" si="1"/>
        <v>0</v>
      </c>
      <c r="H31" s="36"/>
      <c r="I31" s="37"/>
      <c r="J31" s="38"/>
      <c r="K31" s="38"/>
    </row>
    <row r="32" spans="1:11" s="14" customFormat="1" ht="13.5">
      <c r="A32" s="18">
        <v>21</v>
      </c>
      <c r="B32" s="19" t="s">
        <v>20</v>
      </c>
      <c r="C32" s="20" t="s">
        <v>19</v>
      </c>
      <c r="D32" s="21" t="s">
        <v>13</v>
      </c>
      <c r="E32" s="25">
        <f>E28</f>
        <v>400</v>
      </c>
      <c r="F32" s="22">
        <v>0</v>
      </c>
      <c r="G32" s="23">
        <f t="shared" si="1"/>
        <v>0</v>
      </c>
      <c r="H32" s="36"/>
      <c r="I32" s="36"/>
      <c r="J32" s="38"/>
      <c r="K32" s="38"/>
    </row>
    <row r="33" spans="1:11" s="13" customFormat="1" ht="13.5">
      <c r="A33" s="18">
        <v>22</v>
      </c>
      <c r="B33" s="19" t="s">
        <v>18</v>
      </c>
      <c r="C33" s="20" t="s">
        <v>17</v>
      </c>
      <c r="D33" s="21" t="s">
        <v>13</v>
      </c>
      <c r="E33" s="22">
        <v>400</v>
      </c>
      <c r="F33" s="22">
        <v>0</v>
      </c>
      <c r="G33" s="23">
        <f t="shared" si="1"/>
        <v>0</v>
      </c>
      <c r="H33" s="36"/>
      <c r="I33" s="37"/>
      <c r="J33" s="38"/>
      <c r="K33" s="38"/>
    </row>
    <row r="34" spans="1:11" s="13" customFormat="1" ht="13.5">
      <c r="A34" s="18">
        <v>23</v>
      </c>
      <c r="B34" s="19" t="s">
        <v>28</v>
      </c>
      <c r="C34" s="20" t="s">
        <v>27</v>
      </c>
      <c r="D34" s="21" t="s">
        <v>24</v>
      </c>
      <c r="E34" s="22">
        <v>6</v>
      </c>
      <c r="F34" s="22">
        <v>0</v>
      </c>
      <c r="G34" s="23">
        <f t="shared" si="1"/>
        <v>0</v>
      </c>
      <c r="H34" s="36"/>
      <c r="I34" s="37"/>
      <c r="J34" s="38"/>
      <c r="K34" s="38"/>
    </row>
    <row r="35" spans="1:11" s="13" customFormat="1" ht="13.5">
      <c r="A35" s="18">
        <v>24</v>
      </c>
      <c r="B35" s="19" t="s">
        <v>30</v>
      </c>
      <c r="C35" s="20" t="s">
        <v>29</v>
      </c>
      <c r="D35" s="21" t="s">
        <v>24</v>
      </c>
      <c r="E35" s="22">
        <v>6</v>
      </c>
      <c r="F35" s="22">
        <v>0</v>
      </c>
      <c r="G35" s="23">
        <f t="shared" si="1"/>
        <v>0</v>
      </c>
      <c r="H35" s="36"/>
      <c r="I35" s="37"/>
      <c r="J35" s="38"/>
      <c r="K35" s="38"/>
    </row>
    <row r="36" spans="1:11" s="13" customFormat="1" ht="13.5">
      <c r="A36" s="18">
        <v>25</v>
      </c>
      <c r="B36" s="19" t="s">
        <v>36</v>
      </c>
      <c r="C36" s="20" t="s">
        <v>32</v>
      </c>
      <c r="D36" s="21" t="s">
        <v>14</v>
      </c>
      <c r="E36" s="22">
        <f>E39+E38</f>
        <v>184</v>
      </c>
      <c r="F36" s="22">
        <v>0</v>
      </c>
      <c r="G36" s="23">
        <f t="shared" si="1"/>
        <v>0</v>
      </c>
      <c r="H36" s="36"/>
      <c r="I36" s="37"/>
      <c r="J36" s="38"/>
      <c r="K36" s="38"/>
    </row>
    <row r="37" spans="1:11" s="13" customFormat="1" ht="13.5">
      <c r="A37" s="18">
        <v>26</v>
      </c>
      <c r="B37" s="19" t="s">
        <v>37</v>
      </c>
      <c r="C37" s="30" t="s">
        <v>33</v>
      </c>
      <c r="D37" s="21" t="s">
        <v>14</v>
      </c>
      <c r="E37" s="22">
        <f>E36*19</f>
        <v>3496</v>
      </c>
      <c r="F37" s="22">
        <v>0</v>
      </c>
      <c r="G37" s="23">
        <f t="shared" si="1"/>
        <v>0</v>
      </c>
      <c r="H37" s="36"/>
      <c r="I37" s="37"/>
      <c r="J37" s="38"/>
      <c r="K37" s="38"/>
    </row>
    <row r="38" spans="1:11" s="13" customFormat="1" ht="13.5">
      <c r="A38" s="18">
        <v>27</v>
      </c>
      <c r="B38" s="19" t="s">
        <v>26</v>
      </c>
      <c r="C38" s="20" t="s">
        <v>38</v>
      </c>
      <c r="D38" s="21" t="s">
        <v>14</v>
      </c>
      <c r="E38" s="22">
        <f>E33*0.2*1.7</f>
        <v>136</v>
      </c>
      <c r="F38" s="22">
        <v>0</v>
      </c>
      <c r="G38" s="23">
        <f t="shared" si="1"/>
        <v>0</v>
      </c>
      <c r="H38" s="36"/>
      <c r="I38" s="37"/>
      <c r="J38" s="38"/>
      <c r="K38" s="38"/>
    </row>
    <row r="39" spans="1:11" s="13" customFormat="1" ht="13.5">
      <c r="A39" s="18">
        <v>28</v>
      </c>
      <c r="B39" s="19" t="s">
        <v>26</v>
      </c>
      <c r="C39" s="20" t="s">
        <v>34</v>
      </c>
      <c r="D39" s="21" t="s">
        <v>14</v>
      </c>
      <c r="E39" s="22">
        <f>E28*0.06*2</f>
        <v>48</v>
      </c>
      <c r="F39" s="22">
        <v>0</v>
      </c>
      <c r="G39" s="23">
        <f t="shared" si="1"/>
        <v>0</v>
      </c>
      <c r="H39" s="36"/>
      <c r="I39" s="37"/>
      <c r="J39" s="38"/>
      <c r="K39" s="38"/>
    </row>
    <row r="40" spans="1:11" s="13" customFormat="1" ht="13.5">
      <c r="A40" s="18">
        <v>29</v>
      </c>
      <c r="B40" s="19" t="s">
        <v>39</v>
      </c>
      <c r="C40" s="20" t="s">
        <v>25</v>
      </c>
      <c r="D40" s="21" t="s">
        <v>14</v>
      </c>
      <c r="E40" s="22">
        <f>E31*0.16+E29</f>
        <v>103</v>
      </c>
      <c r="F40" s="22">
        <v>0</v>
      </c>
      <c r="G40" s="23">
        <f t="shared" si="1"/>
        <v>0</v>
      </c>
      <c r="H40" s="36"/>
      <c r="I40" s="37"/>
      <c r="J40" s="38"/>
      <c r="K40" s="38"/>
    </row>
    <row r="41" spans="1:11" s="13" customFormat="1" ht="13.5">
      <c r="A41" s="84"/>
      <c r="B41" s="85"/>
      <c r="C41" s="86"/>
      <c r="D41" s="87"/>
      <c r="E41" s="88"/>
      <c r="F41" s="88"/>
      <c r="G41" s="89"/>
      <c r="H41" s="36"/>
      <c r="I41" s="37"/>
      <c r="J41" s="38"/>
      <c r="K41" s="38"/>
    </row>
    <row r="42" spans="1:11" s="33" customFormat="1" ht="13.5">
      <c r="A42" s="15"/>
      <c r="B42" s="15"/>
      <c r="C42" s="34"/>
      <c r="D42" s="98" t="s">
        <v>77</v>
      </c>
      <c r="E42" s="98"/>
      <c r="F42" s="98"/>
      <c r="G42" s="31">
        <f>SUM(G28:G40)</f>
        <v>0</v>
      </c>
      <c r="H42" s="35"/>
      <c r="I42" s="35"/>
      <c r="J42" s="32"/>
      <c r="K42" s="32"/>
    </row>
    <row r="44" spans="1:7" ht="13.5">
      <c r="A44" s="12"/>
      <c r="B44" s="7" t="s">
        <v>81</v>
      </c>
      <c r="C44" s="2" t="s">
        <v>75</v>
      </c>
      <c r="D44" s="7"/>
      <c r="E44" s="3"/>
      <c r="F44" s="3"/>
      <c r="G44" s="5"/>
    </row>
    <row r="45" spans="1:11" s="13" customFormat="1" ht="13.5">
      <c r="A45" s="18">
        <v>17</v>
      </c>
      <c r="B45" s="19" t="s">
        <v>57</v>
      </c>
      <c r="C45" s="20" t="s">
        <v>56</v>
      </c>
      <c r="D45" s="21" t="s">
        <v>13</v>
      </c>
      <c r="E45" s="22">
        <f>135*2</f>
        <v>270</v>
      </c>
      <c r="F45" s="22">
        <v>0</v>
      </c>
      <c r="G45" s="23">
        <f>(E45*F45)</f>
        <v>0</v>
      </c>
      <c r="H45" s="36"/>
      <c r="I45" s="37"/>
      <c r="J45" s="38"/>
      <c r="K45" s="38"/>
    </row>
    <row r="46" spans="1:11" s="13" customFormat="1" ht="13.5">
      <c r="A46" s="18">
        <v>18</v>
      </c>
      <c r="B46" s="19" t="s">
        <v>53</v>
      </c>
      <c r="C46" s="20" t="s">
        <v>23</v>
      </c>
      <c r="D46" s="21" t="s">
        <v>14</v>
      </c>
      <c r="E46" s="22">
        <v>28</v>
      </c>
      <c r="F46" s="22">
        <v>0</v>
      </c>
      <c r="G46" s="23">
        <f>(E46*F46)</f>
        <v>0</v>
      </c>
      <c r="H46" s="36"/>
      <c r="I46" s="37"/>
      <c r="J46" s="38"/>
      <c r="K46" s="38"/>
    </row>
    <row r="47" spans="1:11" s="14" customFormat="1" ht="13.5">
      <c r="A47" s="18">
        <v>19</v>
      </c>
      <c r="B47" s="19" t="s">
        <v>22</v>
      </c>
      <c r="C47" s="20" t="s">
        <v>21</v>
      </c>
      <c r="D47" s="21" t="s">
        <v>13</v>
      </c>
      <c r="E47" s="25">
        <f>E45</f>
        <v>270</v>
      </c>
      <c r="F47" s="22">
        <v>0</v>
      </c>
      <c r="G47" s="23">
        <f aca="true" t="shared" si="2" ref="G47:G57">(E47*F47)</f>
        <v>0</v>
      </c>
      <c r="H47" s="36"/>
      <c r="I47" s="37"/>
      <c r="J47" s="38"/>
      <c r="K47" s="38"/>
    </row>
    <row r="48" spans="1:11" s="13" customFormat="1" ht="13.5">
      <c r="A48" s="18">
        <v>20</v>
      </c>
      <c r="B48" s="19" t="s">
        <v>59</v>
      </c>
      <c r="C48" s="20" t="s">
        <v>58</v>
      </c>
      <c r="D48" s="21" t="s">
        <v>13</v>
      </c>
      <c r="E48" s="22">
        <f>E45</f>
        <v>270</v>
      </c>
      <c r="F48" s="22">
        <v>0</v>
      </c>
      <c r="G48" s="23">
        <f t="shared" si="2"/>
        <v>0</v>
      </c>
      <c r="H48" s="36"/>
      <c r="I48" s="37"/>
      <c r="J48" s="38"/>
      <c r="K48" s="38"/>
    </row>
    <row r="49" spans="1:11" s="14" customFormat="1" ht="13.5">
      <c r="A49" s="18">
        <v>21</v>
      </c>
      <c r="B49" s="19" t="s">
        <v>20</v>
      </c>
      <c r="C49" s="20" t="s">
        <v>19</v>
      </c>
      <c r="D49" s="21" t="s">
        <v>13</v>
      </c>
      <c r="E49" s="25">
        <f>E45</f>
        <v>270</v>
      </c>
      <c r="F49" s="22">
        <v>0</v>
      </c>
      <c r="G49" s="23">
        <f t="shared" si="2"/>
        <v>0</v>
      </c>
      <c r="H49" s="36"/>
      <c r="I49" s="36"/>
      <c r="J49" s="38"/>
      <c r="K49" s="38"/>
    </row>
    <row r="50" spans="1:11" s="13" customFormat="1" ht="13.5">
      <c r="A50" s="18">
        <v>22</v>
      </c>
      <c r="B50" s="19" t="s">
        <v>18</v>
      </c>
      <c r="C50" s="20" t="s">
        <v>76</v>
      </c>
      <c r="D50" s="21" t="s">
        <v>13</v>
      </c>
      <c r="E50" s="22">
        <v>125</v>
      </c>
      <c r="F50" s="22">
        <v>0</v>
      </c>
      <c r="G50" s="23">
        <f t="shared" si="2"/>
        <v>0</v>
      </c>
      <c r="H50" s="36"/>
      <c r="I50" s="37"/>
      <c r="J50" s="38"/>
      <c r="K50" s="38"/>
    </row>
    <row r="51" spans="1:11" s="13" customFormat="1" ht="13.5">
      <c r="A51" s="18">
        <v>23</v>
      </c>
      <c r="B51" s="19" t="s">
        <v>28</v>
      </c>
      <c r="C51" s="20" t="s">
        <v>27</v>
      </c>
      <c r="D51" s="21" t="s">
        <v>24</v>
      </c>
      <c r="E51" s="22">
        <v>6</v>
      </c>
      <c r="F51" s="22">
        <v>0</v>
      </c>
      <c r="G51" s="23">
        <f t="shared" si="2"/>
        <v>0</v>
      </c>
      <c r="H51" s="36"/>
      <c r="I51" s="37"/>
      <c r="J51" s="38"/>
      <c r="K51" s="38"/>
    </row>
    <row r="52" spans="1:11" s="13" customFormat="1" ht="13.5">
      <c r="A52" s="18">
        <v>24</v>
      </c>
      <c r="B52" s="19" t="s">
        <v>30</v>
      </c>
      <c r="C52" s="20" t="s">
        <v>29</v>
      </c>
      <c r="D52" s="21" t="s">
        <v>24</v>
      </c>
      <c r="E52" s="22">
        <v>6</v>
      </c>
      <c r="F52" s="22">
        <v>0</v>
      </c>
      <c r="G52" s="23">
        <f t="shared" si="2"/>
        <v>0</v>
      </c>
      <c r="H52" s="36"/>
      <c r="I52" s="37"/>
      <c r="J52" s="38"/>
      <c r="K52" s="38"/>
    </row>
    <row r="53" spans="1:11" s="13" customFormat="1" ht="13.5">
      <c r="A53" s="18">
        <v>25</v>
      </c>
      <c r="B53" s="19" t="s">
        <v>36</v>
      </c>
      <c r="C53" s="20" t="s">
        <v>32</v>
      </c>
      <c r="D53" s="21" t="s">
        <v>14</v>
      </c>
      <c r="E53" s="22">
        <f>E56+E55</f>
        <v>74.9</v>
      </c>
      <c r="F53" s="22">
        <v>0</v>
      </c>
      <c r="G53" s="23">
        <f t="shared" si="2"/>
        <v>0</v>
      </c>
      <c r="H53" s="36"/>
      <c r="I53" s="37"/>
      <c r="J53" s="38"/>
      <c r="K53" s="38"/>
    </row>
    <row r="54" spans="1:11" s="13" customFormat="1" ht="13.5">
      <c r="A54" s="18">
        <v>26</v>
      </c>
      <c r="B54" s="19" t="s">
        <v>37</v>
      </c>
      <c r="C54" s="30" t="s">
        <v>33</v>
      </c>
      <c r="D54" s="21" t="s">
        <v>14</v>
      </c>
      <c r="E54" s="22">
        <f>E53*19</f>
        <v>1423.1000000000001</v>
      </c>
      <c r="F54" s="22">
        <v>0</v>
      </c>
      <c r="G54" s="23">
        <f t="shared" si="2"/>
        <v>0</v>
      </c>
      <c r="H54" s="36"/>
      <c r="I54" s="37"/>
      <c r="J54" s="38"/>
      <c r="K54" s="38"/>
    </row>
    <row r="55" spans="1:11" s="13" customFormat="1" ht="13.5">
      <c r="A55" s="18">
        <v>27</v>
      </c>
      <c r="B55" s="19" t="s">
        <v>26</v>
      </c>
      <c r="C55" s="20" t="s">
        <v>38</v>
      </c>
      <c r="D55" s="21" t="s">
        <v>14</v>
      </c>
      <c r="E55" s="22">
        <f>E50*0.2*1.7</f>
        <v>42.5</v>
      </c>
      <c r="F55" s="22">
        <v>0</v>
      </c>
      <c r="G55" s="23">
        <f t="shared" si="2"/>
        <v>0</v>
      </c>
      <c r="H55" s="36"/>
      <c r="I55" s="37"/>
      <c r="J55" s="38"/>
      <c r="K55" s="38"/>
    </row>
    <row r="56" spans="1:11" s="13" customFormat="1" ht="13.5">
      <c r="A56" s="18">
        <v>28</v>
      </c>
      <c r="B56" s="19" t="s">
        <v>26</v>
      </c>
      <c r="C56" s="20" t="s">
        <v>34</v>
      </c>
      <c r="D56" s="21" t="s">
        <v>14</v>
      </c>
      <c r="E56" s="22">
        <f>E45*0.06*2</f>
        <v>32.4</v>
      </c>
      <c r="F56" s="22">
        <v>0</v>
      </c>
      <c r="G56" s="23">
        <f t="shared" si="2"/>
        <v>0</v>
      </c>
      <c r="H56" s="36"/>
      <c r="I56" s="37"/>
      <c r="J56" s="38"/>
      <c r="K56" s="38"/>
    </row>
    <row r="57" spans="1:11" s="13" customFormat="1" ht="13.5">
      <c r="A57" s="18">
        <v>29</v>
      </c>
      <c r="B57" s="19" t="s">
        <v>39</v>
      </c>
      <c r="C57" s="20" t="s">
        <v>25</v>
      </c>
      <c r="D57" s="21" t="s">
        <v>14</v>
      </c>
      <c r="E57" s="22">
        <f>E48*0.16+E46</f>
        <v>71.2</v>
      </c>
      <c r="F57" s="22">
        <v>0</v>
      </c>
      <c r="G57" s="23">
        <f t="shared" si="2"/>
        <v>0</v>
      </c>
      <c r="H57" s="36"/>
      <c r="I57" s="37"/>
      <c r="J57" s="38"/>
      <c r="K57" s="38"/>
    </row>
    <row r="58" spans="1:11" s="13" customFormat="1" ht="13.5">
      <c r="A58" s="84"/>
      <c r="B58" s="85"/>
      <c r="C58" s="86"/>
      <c r="D58" s="87"/>
      <c r="E58" s="88"/>
      <c r="F58" s="88"/>
      <c r="G58" s="89"/>
      <c r="H58" s="36"/>
      <c r="I58" s="37"/>
      <c r="J58" s="38"/>
      <c r="K58" s="38"/>
    </row>
    <row r="59" spans="1:11" s="33" customFormat="1" ht="13.5">
      <c r="A59" s="15"/>
      <c r="B59" s="15"/>
      <c r="C59" s="34"/>
      <c r="D59" s="98" t="s">
        <v>47</v>
      </c>
      <c r="E59" s="98"/>
      <c r="F59" s="98"/>
      <c r="G59" s="31">
        <f>SUM(G45:G57)</f>
        <v>0</v>
      </c>
      <c r="H59" s="35"/>
      <c r="I59" s="35"/>
      <c r="J59" s="32"/>
      <c r="K59" s="32"/>
    </row>
    <row r="60" spans="1:11" s="13" customFormat="1" ht="13.5">
      <c r="A60" s="84"/>
      <c r="B60" s="85"/>
      <c r="C60" s="86"/>
      <c r="D60" s="87"/>
      <c r="E60" s="88"/>
      <c r="F60" s="88"/>
      <c r="G60" s="89"/>
      <c r="H60" s="36"/>
      <c r="I60" s="37"/>
      <c r="J60" s="38"/>
      <c r="K60" s="38"/>
    </row>
    <row r="61" spans="1:7" ht="13.5">
      <c r="A61" s="12"/>
      <c r="B61" s="7" t="s">
        <v>70</v>
      </c>
      <c r="C61" s="2" t="s">
        <v>48</v>
      </c>
      <c r="D61" s="7"/>
      <c r="E61" s="3"/>
      <c r="F61" s="3"/>
      <c r="G61" s="5"/>
    </row>
    <row r="62" spans="1:11" s="13" customFormat="1" ht="13.5">
      <c r="A62" s="18">
        <v>30</v>
      </c>
      <c r="B62" s="19" t="s">
        <v>49</v>
      </c>
      <c r="C62" s="20" t="s">
        <v>82</v>
      </c>
      <c r="D62" s="21" t="s">
        <v>50</v>
      </c>
      <c r="E62" s="22">
        <v>1</v>
      </c>
      <c r="F62" s="22">
        <v>0</v>
      </c>
      <c r="G62" s="23">
        <f>E62*F62</f>
        <v>0</v>
      </c>
      <c r="H62" s="29"/>
      <c r="I62" s="26"/>
      <c r="J62" s="24"/>
      <c r="K62" s="24"/>
    </row>
    <row r="63" spans="1:11" s="13" customFormat="1" ht="13.5">
      <c r="A63" s="18">
        <v>31</v>
      </c>
      <c r="B63" s="19" t="s">
        <v>51</v>
      </c>
      <c r="C63" s="20" t="s">
        <v>55</v>
      </c>
      <c r="D63" s="21" t="s">
        <v>50</v>
      </c>
      <c r="E63" s="22">
        <v>1</v>
      </c>
      <c r="F63" s="22">
        <v>0</v>
      </c>
      <c r="G63" s="23">
        <f>E63*F63</f>
        <v>0</v>
      </c>
      <c r="H63" s="29"/>
      <c r="I63" s="26"/>
      <c r="J63" s="24"/>
      <c r="K63" s="24"/>
    </row>
    <row r="64" spans="1:11" s="13" customFormat="1" ht="13.5">
      <c r="A64" s="18">
        <v>32</v>
      </c>
      <c r="B64" s="19" t="s">
        <v>54</v>
      </c>
      <c r="C64" s="20" t="s">
        <v>52</v>
      </c>
      <c r="D64" s="21" t="s">
        <v>50</v>
      </c>
      <c r="E64" s="22">
        <v>1</v>
      </c>
      <c r="F64" s="22">
        <v>0</v>
      </c>
      <c r="G64" s="23">
        <f>E64*F64</f>
        <v>0</v>
      </c>
      <c r="H64" s="29"/>
      <c r="I64" s="26"/>
      <c r="J64" s="24"/>
      <c r="K64" s="24"/>
    </row>
    <row r="65" spans="1:11" s="13" customFormat="1" ht="13.5">
      <c r="A65" s="18">
        <v>33</v>
      </c>
      <c r="B65" s="19" t="s">
        <v>68</v>
      </c>
      <c r="C65" s="20" t="s">
        <v>69</v>
      </c>
      <c r="D65" s="21" t="s">
        <v>50</v>
      </c>
      <c r="E65" s="22">
        <v>1</v>
      </c>
      <c r="F65" s="22">
        <v>0</v>
      </c>
      <c r="G65" s="23">
        <f>E65*F65</f>
        <v>0</v>
      </c>
      <c r="H65" s="29"/>
      <c r="I65" s="26"/>
      <c r="J65" s="24"/>
      <c r="K65" s="24"/>
    </row>
    <row r="66" spans="1:11" s="13" customFormat="1" ht="13.5">
      <c r="A66" s="18">
        <v>34</v>
      </c>
      <c r="B66" s="19" t="s">
        <v>83</v>
      </c>
      <c r="C66" s="20" t="s">
        <v>84</v>
      </c>
      <c r="D66" s="21" t="s">
        <v>50</v>
      </c>
      <c r="E66" s="22">
        <v>1</v>
      </c>
      <c r="F66" s="22">
        <v>0</v>
      </c>
      <c r="G66" s="23">
        <f>E66*F66</f>
        <v>0</v>
      </c>
      <c r="H66" s="29"/>
      <c r="I66" s="26"/>
      <c r="J66" s="24"/>
      <c r="K66" s="24"/>
    </row>
    <row r="67" spans="1:11" s="13" customFormat="1" ht="13.5">
      <c r="A67" s="18">
        <v>35</v>
      </c>
      <c r="B67" s="19" t="s">
        <v>85</v>
      </c>
      <c r="C67" s="20" t="s">
        <v>86</v>
      </c>
      <c r="D67" s="21" t="s">
        <v>50</v>
      </c>
      <c r="E67" s="22">
        <v>1</v>
      </c>
      <c r="F67" s="22">
        <v>0</v>
      </c>
      <c r="G67" s="23">
        <f>E67*F67</f>
        <v>0</v>
      </c>
      <c r="H67" s="29"/>
      <c r="I67" s="26"/>
      <c r="J67" s="24"/>
      <c r="K67" s="24"/>
    </row>
    <row r="69" spans="1:11" s="33" customFormat="1" ht="13.5">
      <c r="A69" s="15"/>
      <c r="B69" s="15"/>
      <c r="C69" s="34"/>
      <c r="D69" s="98" t="s">
        <v>47</v>
      </c>
      <c r="E69" s="98"/>
      <c r="F69" s="98"/>
      <c r="G69" s="31">
        <f>SUM(G62:G64)</f>
        <v>0</v>
      </c>
      <c r="H69" s="35"/>
      <c r="I69" s="35"/>
      <c r="J69" s="32"/>
      <c r="K69" s="32"/>
    </row>
    <row r="72" spans="1:11" s="33" customFormat="1" ht="13.5">
      <c r="A72" s="15"/>
      <c r="B72" s="15"/>
      <c r="C72" s="34"/>
      <c r="D72" s="98" t="s">
        <v>78</v>
      </c>
      <c r="E72" s="98"/>
      <c r="F72" s="98"/>
      <c r="G72" s="31">
        <v>0</v>
      </c>
      <c r="H72" s="35"/>
      <c r="I72" s="35"/>
      <c r="J72" s="32"/>
      <c r="K72" s="32"/>
    </row>
    <row r="73" spans="1:11" s="33" customFormat="1" ht="13.5">
      <c r="A73" s="15"/>
      <c r="B73" s="15"/>
      <c r="C73" s="34"/>
      <c r="D73" s="98" t="s">
        <v>79</v>
      </c>
      <c r="E73" s="98"/>
      <c r="F73" s="98"/>
      <c r="G73" s="31">
        <f>G74-G72</f>
        <v>0</v>
      </c>
      <c r="H73" s="35"/>
      <c r="I73" s="35"/>
      <c r="J73" s="32"/>
      <c r="K73" s="32"/>
    </row>
    <row r="74" spans="1:11" s="33" customFormat="1" ht="13.5">
      <c r="A74" s="15"/>
      <c r="B74" s="15"/>
      <c r="C74" s="34"/>
      <c r="D74" s="98" t="s">
        <v>80</v>
      </c>
      <c r="E74" s="98"/>
      <c r="F74" s="98"/>
      <c r="G74" s="31">
        <f>G72*1.21</f>
        <v>0</v>
      </c>
      <c r="H74" s="35"/>
      <c r="I74" s="35"/>
      <c r="J74" s="32"/>
      <c r="K74" s="32"/>
    </row>
  </sheetData>
  <sheetProtection/>
  <mergeCells count="9">
    <mergeCell ref="A1:G2"/>
    <mergeCell ref="D42:F42"/>
    <mergeCell ref="D59:F59"/>
    <mergeCell ref="D72:F72"/>
    <mergeCell ref="D73:F73"/>
    <mergeCell ref="D74:F74"/>
    <mergeCell ref="D69:F69"/>
    <mergeCell ref="A4:G4"/>
    <mergeCell ref="D26:F2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6" r:id="rId1"/>
  <rowBreaks count="1" manualBreakCount="1">
    <brk id="13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NB3</cp:lastModifiedBy>
  <cp:lastPrinted>2019-02-19T09:12:38Z</cp:lastPrinted>
  <dcterms:created xsi:type="dcterms:W3CDTF">2012-05-23T08:27:47Z</dcterms:created>
  <dcterms:modified xsi:type="dcterms:W3CDTF">2021-08-04T09:21:49Z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